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garcia\Documents\Junta de gobierno\Ago-15\"/>
    </mc:Choice>
  </mc:AlternateContent>
  <bookViews>
    <workbookView xWindow="0" yWindow="0" windowWidth="20490" windowHeight="7755"/>
  </bookViews>
  <sheets>
    <sheet name="Egresos 2016" sheetId="8" r:id="rId1"/>
  </sheets>
  <externalReferences>
    <externalReference r:id="rId2"/>
  </externalReferences>
  <definedNames>
    <definedName name="_xlnm.Print_Area" localSheetId="0">'Egresos 2016'!$B$1:$C$124</definedName>
    <definedName name="_xlnm.Print_Titles" localSheetId="0">'Egresos 2016'!$1:$2</definedName>
  </definedNames>
  <calcPr calcId="152511"/>
</workbook>
</file>

<file path=xl/calcChain.xml><?xml version="1.0" encoding="utf-8"?>
<calcChain xmlns="http://schemas.openxmlformats.org/spreadsheetml/2006/main">
  <c r="D119" i="8" l="1"/>
  <c r="H108" i="8"/>
  <c r="H120" i="8"/>
  <c r="D71" i="8"/>
  <c r="E24" i="8"/>
  <c r="E60" i="8"/>
  <c r="E62" i="8"/>
  <c r="E69" i="8"/>
  <c r="E75" i="8"/>
  <c r="E79" i="8"/>
  <c r="E88" i="8"/>
  <c r="E90" i="8"/>
  <c r="E98" i="8"/>
  <c r="E101" i="8"/>
  <c r="E118" i="8"/>
  <c r="E108" i="8" l="1"/>
  <c r="E119" i="8" s="1"/>
  <c r="F119" i="8" l="1"/>
  <c r="D118" i="8"/>
  <c r="D111" i="8"/>
  <c r="D101" i="8"/>
  <c r="D98" i="8"/>
  <c r="D90" i="8"/>
  <c r="D88" i="8"/>
  <c r="D79" i="8"/>
  <c r="D75" i="8"/>
  <c r="D73" i="8"/>
  <c r="D69" i="8" s="1"/>
  <c r="D62" i="8"/>
  <c r="D53" i="8"/>
  <c r="D50" i="8"/>
  <c r="D47" i="8"/>
  <c r="D43" i="8"/>
  <c r="D38" i="8"/>
  <c r="D36" i="8"/>
  <c r="D34" i="8" s="1"/>
  <c r="D26" i="8"/>
  <c r="D23" i="8"/>
  <c r="D22" i="8"/>
  <c r="D21" i="8"/>
  <c r="D17" i="8"/>
  <c r="D15" i="8"/>
  <c r="D14" i="8"/>
  <c r="D13" i="8"/>
  <c r="D12" i="8"/>
  <c r="D9" i="8"/>
  <c r="D8" i="8"/>
  <c r="D7" i="8"/>
  <c r="D5" i="8"/>
  <c r="D4" i="8" s="1"/>
  <c r="G111" i="8" l="1"/>
  <c r="I111" i="8"/>
  <c r="G118" i="8"/>
  <c r="I118" i="8"/>
  <c r="D60" i="8"/>
  <c r="D6" i="8"/>
  <c r="D20" i="8"/>
  <c r="D11" i="8"/>
  <c r="D108" i="8"/>
  <c r="G108" i="8" l="1"/>
  <c r="I108" i="8"/>
  <c r="G60" i="8"/>
  <c r="I60" i="8"/>
  <c r="D24" i="8"/>
  <c r="I24" i="8" s="1"/>
  <c r="G24" i="8"/>
  <c r="E120" i="8" l="1"/>
  <c r="I119" i="8"/>
  <c r="I120" i="8"/>
  <c r="G119" i="8"/>
</calcChain>
</file>

<file path=xl/comments1.xml><?xml version="1.0" encoding="utf-8"?>
<comments xmlns="http://schemas.openxmlformats.org/spreadsheetml/2006/main">
  <authors>
    <author>rgarcia</author>
    <author>Lap Dell</author>
  </authors>
  <commentList>
    <comment ref="D71" authorId="0" shapeId="0">
      <text>
        <r>
          <rPr>
            <b/>
            <sz val="9"/>
            <color indexed="81"/>
            <rFont val="Tahoma"/>
            <family val="2"/>
          </rPr>
          <t>Banco Mundial</t>
        </r>
      </text>
    </comment>
    <comment ref="E71" authorId="0" shapeId="0">
      <text>
        <r>
          <rPr>
            <b/>
            <sz val="9"/>
            <color indexed="81"/>
            <rFont val="Tahoma"/>
            <family val="2"/>
          </rPr>
          <t>Estudios de derrama económica</t>
        </r>
      </text>
    </comment>
    <comment ref="H119" authorId="1" shapeId="0">
      <text>
        <r>
          <rPr>
            <b/>
            <sz val="8"/>
            <color indexed="81"/>
            <rFont val="Tahoma"/>
            <family val="2"/>
          </rPr>
          <t xml:space="preserve">Sin BM
</t>
        </r>
      </text>
    </comment>
    <comment ref="I119" authorId="1" shapeId="0">
      <text>
        <r>
          <rPr>
            <b/>
            <sz val="8"/>
            <color indexed="81"/>
            <rFont val="Tahoma"/>
            <family val="2"/>
          </rPr>
          <t xml:space="preserve">$3'257,155
</t>
        </r>
      </text>
    </comment>
    <comment ref="H120" authorId="1" shapeId="0">
      <text>
        <r>
          <rPr>
            <b/>
            <sz val="8"/>
            <color indexed="81"/>
            <rFont val="Tahoma"/>
            <family val="2"/>
          </rPr>
          <t xml:space="preserve">Con BM
</t>
        </r>
      </text>
    </comment>
    <comment ref="I120" authorId="1" shapeId="0">
      <text>
        <r>
          <rPr>
            <b/>
            <sz val="8"/>
            <color indexed="81"/>
            <rFont val="Tahoma"/>
            <family val="2"/>
          </rPr>
          <t xml:space="preserve">$8'307,424
</t>
        </r>
      </text>
    </comment>
  </commentList>
</comments>
</file>

<file path=xl/sharedStrings.xml><?xml version="1.0" encoding="utf-8"?>
<sst xmlns="http://schemas.openxmlformats.org/spreadsheetml/2006/main" count="130" uniqueCount="130">
  <si>
    <t>Capítulo y Partida</t>
  </si>
  <si>
    <t>CONCEPTOS</t>
  </si>
  <si>
    <t>SERVICIOS PERSONALES</t>
  </si>
  <si>
    <t>Remuneraciones al Personal de Carácter Permanente</t>
  </si>
  <si>
    <t>Sueldo Base</t>
  </si>
  <si>
    <t>Remuneraciones Adicionales y Especiales</t>
  </si>
  <si>
    <t>Prima quinquenal por años de servicios efectivos prestados</t>
  </si>
  <si>
    <t>Prima vacacional y dominical</t>
  </si>
  <si>
    <t>Aguinaldo</t>
  </si>
  <si>
    <t>Remuneraciones por horas extraordinarias</t>
  </si>
  <si>
    <t xml:space="preserve">Seguridad Social </t>
  </si>
  <si>
    <t>Cuotas al IMSS por enfermedades y maternidad</t>
  </si>
  <si>
    <t>Cuotas para la vivienda</t>
  </si>
  <si>
    <t>Cuotas a pensiones</t>
  </si>
  <si>
    <t>Cuotas para el Sistema de Ahorro para el Retiro (SAR)</t>
  </si>
  <si>
    <t xml:space="preserve">Cuotas para el seguro de vida del personal </t>
  </si>
  <si>
    <t>Otras Prestaciones Sociales y Económicas</t>
  </si>
  <si>
    <t>Indemnizaciones por Separación</t>
  </si>
  <si>
    <t>Apoyo a la capacitación de los servidores públicos</t>
  </si>
  <si>
    <t>Pago de Estímulos a Servidores Públicos</t>
  </si>
  <si>
    <t>Ayuda para despensa</t>
  </si>
  <si>
    <t>Ayuda para pasajes</t>
  </si>
  <si>
    <t>Estímulo por el día del servidor público</t>
  </si>
  <si>
    <t>SUBTOTAL CAPÍTULO 1000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</si>
  <si>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</si>
  <si>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</si>
  <si>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</si>
  <si>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</si>
  <si>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</si>
  <si>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</si>
  <si>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</si>
  <si>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</si>
  <si>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</si>
  <si>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Alimentos y Utensilios</t>
  </si>
  <si>
    <t>Productos alimenticios para el personal en las instalaciones de las dependencias y entidades</t>
  </si>
  <si>
    <t>Productos alimenticios para el personal derivado de actividades extraordinarias</t>
  </si>
  <si>
    <t>Utensilios para el servicio de alimentación</t>
  </si>
  <si>
    <t>Materiales y Artículos de Construcción y Reparación</t>
  </si>
  <si>
    <t>Vidrio y productos de vidrio</t>
  </si>
  <si>
    <t>Material eléctrico y electrónico</t>
  </si>
  <si>
    <t>Materiales complementarios</t>
  </si>
  <si>
    <t>Otros materiales y artículos de construcción y reparación</t>
  </si>
  <si>
    <t>Productos Químicos, Farmaceúticos y de Laboratorio</t>
  </si>
  <si>
    <t>Fertilizantes, pesticidas y otros agroquímicos</t>
  </si>
  <si>
    <t>Medicinas y  productos farmaceúticos</t>
  </si>
  <si>
    <t>MAT., ACCES. Y SUMINISTROS MÉDICOS</t>
  </si>
  <si>
    <t>Combustibles, Lubricantes y Aditivos</t>
  </si>
  <si>
    <t>Combustibles, lubricantes y aditivos para vehículos terrestres, aéreos, marítimos, lacustres y fluviales destinados a servicios administrativos</t>
  </si>
  <si>
    <t>Combustibles, lubricantes y aditivos para maquinaria, equipo de producción y servicios administrativos</t>
  </si>
  <si>
    <t>Vestuario, Blancos, Prendas de Protección y Artículos Deportivos</t>
  </si>
  <si>
    <t>Prendas de seguridad y protección personal</t>
  </si>
  <si>
    <t>Blancos y otros productos textiles, excepto prendas de vestir</t>
  </si>
  <si>
    <t>Herramientas, Refacciones y Accesorios Menores</t>
  </si>
  <si>
    <t>Herramientas menores</t>
  </si>
  <si>
    <t>Refacciones y accesorios menores de edificios</t>
  </si>
  <si>
    <t>Refacciones y accesorios menores de equipo de transporte</t>
  </si>
  <si>
    <t>Refacciones y accesorios menores otros bienes muebles</t>
  </si>
  <si>
    <t>SUBTOTAL CAPÍTULO 2000</t>
  </si>
  <si>
    <t>SERVICIOS GENERALES</t>
  </si>
  <si>
    <t>Servicios Básicos</t>
  </si>
  <si>
    <t>Servicio de Energía eléctrica</t>
  </si>
  <si>
    <t>Gas</t>
  </si>
  <si>
    <t>Servicio de agua potable</t>
  </si>
  <si>
    <t>Telefonía tradicional</t>
  </si>
  <si>
    <t>Servicio de acceso de internet, redes y procesamiento de información</t>
  </si>
  <si>
    <t>Servicio postal</t>
  </si>
  <si>
    <t>Servicios Profesionales, Científicos, Técnicos y Otros Servicios</t>
  </si>
  <si>
    <t>Servicios legales, de contabilidad, auditoría y relacionados</t>
  </si>
  <si>
    <t>Servicios de impresión de documentos y papelería oficial</t>
  </si>
  <si>
    <t>Servicios de impresión de material informativo derivado de la operación y administración</t>
  </si>
  <si>
    <t>Servicios Financieros, Bancarios y Comerciales</t>
  </si>
  <si>
    <t>Servicios financieros y bancarios</t>
  </si>
  <si>
    <t>Seguros de bienes patrimoniales</t>
  </si>
  <si>
    <t>Fletes y maniobras</t>
  </si>
  <si>
    <t>Servicios de Instalación, Reparación, Mantenimiento y Conservación</t>
  </si>
  <si>
    <t>Instalación, reparación y mantenimiento de mobiliario y equipo de administración, educacional y recreativo</t>
  </si>
  <si>
    <t>Mantenimiento y conservación de vehículos terrestres, aéreos, marítimos, lacustres y fluviales</t>
  </si>
  <si>
    <t xml:space="preserve">Instalación, reparación y mantenimiento de maquinaria y otros equipos </t>
  </si>
  <si>
    <t>Mantenimiento y conservación de Maquinaria y Equipo de Trabajo específico</t>
  </si>
  <si>
    <t>Servicios de limpieza y manejo de desechos</t>
  </si>
  <si>
    <t>Servicios de jardinería y fumigación</t>
  </si>
  <si>
    <t>Servicios de Comunicación Social y Publicidad</t>
  </si>
  <si>
    <t>Difusión por Radio, Televisión y Otros Medios de Mensajes sobre Programas y Actividades Gubernamentales</t>
  </si>
  <si>
    <t>Servicios de Traslado y Viáticos</t>
  </si>
  <si>
    <t>Pasajes aéreos nacionales</t>
  </si>
  <si>
    <t>Pasajes aéreos internacionales</t>
  </si>
  <si>
    <t>Pasajes terrestres nacionales</t>
  </si>
  <si>
    <t>Pasajes terrestres internacionales</t>
  </si>
  <si>
    <t>Viáticos en el país</t>
  </si>
  <si>
    <t>Viáticos en el extranjero</t>
  </si>
  <si>
    <t>Otros Servicios de traslado y hospedaje</t>
  </si>
  <si>
    <t>Servicios Oficiales</t>
  </si>
  <si>
    <t>Congresos y convenciones</t>
  </si>
  <si>
    <t>Gastos de representación</t>
  </si>
  <si>
    <t>Otros Servicios Generales</t>
  </si>
  <si>
    <t>Penas, multas, accesorios y actualizaciones</t>
  </si>
  <si>
    <t>Otros gastos por responsabilidades</t>
  </si>
  <si>
    <t xml:space="preserve">Otros servicios generales </t>
  </si>
  <si>
    <t>SUBTOTAL CAPÍTULO 3000</t>
  </si>
  <si>
    <t>BIENES MUEBLES, INMUEBLES E INTANGIBLES</t>
  </si>
  <si>
    <t>Otros Mobiliarios y Equipo de Administración</t>
  </si>
  <si>
    <t>Equipo de Comunicación y Telecomunicación</t>
  </si>
  <si>
    <t>Licencias Informáticas e Intelectuales</t>
  </si>
  <si>
    <t>SUBTOTAL CAPÍTULO 5000</t>
  </si>
  <si>
    <t>DIRECTOR GENERAL</t>
  </si>
  <si>
    <t>MTRO. DAVID ROGELIO CAMPOS CORNEJO</t>
  </si>
  <si>
    <t>Mantenimiento y Conservación de inmueles para la prestación de servicios administrativos</t>
  </si>
  <si>
    <t>MONTO</t>
  </si>
  <si>
    <t>Transferencias SEPAF</t>
  </si>
  <si>
    <t>Recursos propios</t>
  </si>
  <si>
    <t>TOTAL</t>
  </si>
  <si>
    <t>Responsabilidad patrimonial</t>
  </si>
  <si>
    <t>Laudos laborales</t>
  </si>
  <si>
    <t>TRANSFERENCIAS, ASIGNACIONES, SUBSIDIOS Y OTRAS AYUDAS</t>
  </si>
  <si>
    <t>Ayudas para Erogaciones Contingentes</t>
  </si>
  <si>
    <t>SUBTOTAL CAPÍTULO 4000</t>
  </si>
  <si>
    <t>Refacciones y accesorios menores de equipo de cómputo y tecnologías de la información</t>
  </si>
  <si>
    <t>Refacciones y accesorioa menores de maquinaria y otros equipos</t>
  </si>
  <si>
    <t>Servicios Profesionales, Científicos y Técnicos Integrales</t>
  </si>
  <si>
    <t>TOTAL PRESUPUESTO 2016</t>
  </si>
  <si>
    <t>Muebles de Oficina y Estantería</t>
  </si>
  <si>
    <t>PRESUPUESTO DE EGRESOS 2016 DEL INSTITUTO DE INFORMACIÓN ESTADÍSTICA Y GEOGRÁFICA DEL ESTADO DE JALISCO</t>
  </si>
  <si>
    <t>Diferencia</t>
  </si>
  <si>
    <t>Presupuesto aprobado 2015</t>
  </si>
  <si>
    <t>Techo presupuestal 2016</t>
  </si>
  <si>
    <t>Porcentaje de reducción</t>
  </si>
  <si>
    <t>Impuestos y derechoss</t>
  </si>
  <si>
    <t>Instalación, reparación y mantenimiento de equipo de computo y tecnologías de la informaciónn</t>
  </si>
  <si>
    <t>Servicios de consultoría administrativa, procesos,técnica y en tecnologías de la informaciónn</t>
  </si>
  <si>
    <t>Equipo de cómputo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</si>
</sst>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[Red]\-#,##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theme="1"/>
      <name val="Arial"/>
      <family val="2"/>
    </font>
    <font>
      <b/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4" fillId="0" borderId="3" xfId="0" applyFont="1" applyBorder="1" applyAlignment="1">
      <alignment horizontal="justify" vertical="center" wrapText="1"/>
    </xf>
    <xf numFmtId="0" fontId="6" fillId="0" borderId="3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7" fillId="0" borderId="3" xfId="0" applyFont="1" applyBorder="1" applyAlignment="1">
      <alignment vertical="top"/>
    </xf>
    <xf numFmtId="42" fontId="8" fillId="3" borderId="5" xfId="1" applyNumberFormat="1" applyFont="1" applyFill="1" applyBorder="1" applyAlignment="1">
      <alignment wrapText="1"/>
    </xf>
    <xf numFmtId="1" fontId="6" fillId="0" borderId="2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7" fillId="0" borderId="3" xfId="2" applyNumberFormat="1" applyFont="1" applyFill="1" applyBorder="1" applyAlignment="1">
      <alignment wrapText="1"/>
    </xf>
    <xf numFmtId="0" fontId="7" fillId="0" borderId="3" xfId="0" applyFont="1" applyFill="1" applyBorder="1" applyAlignment="1">
      <alignment horizontal="left" vertical="top" wrapText="1"/>
    </xf>
    <xf numFmtId="0" fontId="7" fillId="2" borderId="2" xfId="2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42" fontId="8" fillId="3" borderId="8" xfId="1" applyNumberFormat="1" applyFont="1" applyFill="1" applyBorder="1" applyAlignment="1">
      <alignment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42" fontId="8" fillId="3" borderId="11" xfId="1" applyNumberFormat="1" applyFont="1" applyFill="1" applyBorder="1" applyAlignment="1">
      <alignment horizontal="center" vertical="center" wrapText="1"/>
    </xf>
    <xf numFmtId="42" fontId="8" fillId="3" borderId="13" xfId="1" applyNumberFormat="1" applyFont="1" applyFill="1" applyBorder="1" applyAlignment="1">
      <alignment wrapText="1"/>
    </xf>
    <xf numFmtId="0" fontId="0" fillId="0" borderId="0" xfId="0" applyBorder="1"/>
    <xf numFmtId="0" fontId="0" fillId="0" borderId="0" xfId="0" applyFill="1"/>
    <xf numFmtId="164" fontId="0" fillId="0" borderId="0" xfId="1" applyNumberFormat="1" applyFont="1"/>
    <xf numFmtId="164" fontId="6" fillId="0" borderId="4" xfId="1" applyNumberFormat="1" applyFont="1" applyBorder="1" applyAlignment="1">
      <alignment horizontal="right" vertical="center"/>
    </xf>
    <xf numFmtId="164" fontId="6" fillId="0" borderId="4" xfId="1" applyNumberFormat="1" applyFont="1" applyBorder="1"/>
    <xf numFmtId="164" fontId="6" fillId="0" borderId="4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wrapText="1"/>
    </xf>
    <xf numFmtId="164" fontId="2" fillId="0" borderId="1" xfId="1" applyNumberFormat="1" applyFont="1" applyBorder="1"/>
    <xf numFmtId="0" fontId="9" fillId="0" borderId="0" xfId="0" applyFont="1" applyBorder="1" applyAlignment="1">
      <alignment horizontal="center"/>
    </xf>
    <xf numFmtId="164" fontId="0" fillId="0" borderId="17" xfId="1" applyNumberFormat="1" applyFont="1" applyBorder="1"/>
    <xf numFmtId="42" fontId="10" fillId="3" borderId="15" xfId="1" applyNumberFormat="1" applyFont="1" applyFill="1" applyBorder="1" applyAlignment="1">
      <alignment wrapText="1"/>
    </xf>
    <xf numFmtId="0" fontId="0" fillId="0" borderId="12" xfId="0" applyBorder="1"/>
    <xf numFmtId="0" fontId="0" fillId="0" borderId="19" xfId="0" applyBorder="1"/>
    <xf numFmtId="0" fontId="0" fillId="0" borderId="1" xfId="0" applyBorder="1"/>
    <xf numFmtId="0" fontId="6" fillId="3" borderId="5" xfId="0" applyFont="1" applyFill="1" applyBorder="1" applyAlignment="1">
      <alignment horizontal="center" vertical="center" wrapText="1"/>
    </xf>
    <xf numFmtId="0" fontId="0" fillId="0" borderId="1" xfId="0" applyFill="1" applyBorder="1"/>
    <xf numFmtId="164" fontId="0" fillId="0" borderId="1" xfId="0" applyNumberFormat="1" applyBorder="1"/>
    <xf numFmtId="0" fontId="0" fillId="0" borderId="20" xfId="0" applyBorder="1"/>
    <xf numFmtId="164" fontId="0" fillId="0" borderId="17" xfId="1" applyNumberFormat="1" applyFont="1" applyFill="1" applyBorder="1"/>
    <xf numFmtId="164" fontId="2" fillId="0" borderId="17" xfId="1" applyNumberFormat="1" applyFont="1" applyBorder="1"/>
    <xf numFmtId="42" fontId="8" fillId="3" borderId="15" xfId="1" applyNumberFormat="1" applyFont="1" applyFill="1" applyBorder="1" applyAlignment="1">
      <alignment wrapText="1"/>
    </xf>
    <xf numFmtId="0" fontId="6" fillId="3" borderId="15" xfId="0" applyFont="1" applyFill="1" applyBorder="1" applyAlignment="1">
      <alignment horizontal="center" vertical="center" wrapText="1"/>
    </xf>
    <xf numFmtId="164" fontId="6" fillId="0" borderId="22" xfId="1" applyNumberFormat="1" applyFont="1" applyBorder="1" applyAlignment="1">
      <alignment horizontal="right" vertical="center"/>
    </xf>
    <xf numFmtId="0" fontId="5" fillId="3" borderId="1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wrapText="1"/>
    </xf>
    <xf numFmtId="0" fontId="6" fillId="0" borderId="23" xfId="0" applyFont="1" applyFill="1" applyBorder="1" applyAlignment="1">
      <alignment horizontal="center" vertical="center" wrapText="1"/>
    </xf>
    <xf numFmtId="44" fontId="0" fillId="0" borderId="1" xfId="0" applyNumberFormat="1" applyBorder="1"/>
    <xf numFmtId="165" fontId="3" fillId="0" borderId="0" xfId="1" applyNumberFormat="1" applyFont="1"/>
    <xf numFmtId="44" fontId="2" fillId="0" borderId="0" xfId="1" applyFont="1"/>
    <xf numFmtId="0" fontId="2" fillId="0" borderId="0" xfId="0" applyFont="1"/>
    <xf numFmtId="44" fontId="2" fillId="0" borderId="0" xfId="0" applyNumberFormat="1" applyFont="1"/>
    <xf numFmtId="44" fontId="2" fillId="0" borderId="0" xfId="1" applyFont="1" applyFill="1"/>
    <xf numFmtId="0" fontId="2" fillId="0" borderId="0" xfId="0" applyFont="1" applyFill="1"/>
    <xf numFmtId="42" fontId="2" fillId="0" borderId="0" xfId="0" applyNumberFormat="1" applyFont="1"/>
    <xf numFmtId="10" fontId="0" fillId="0" borderId="0" xfId="3" applyNumberFormat="1" applyFont="1"/>
    <xf numFmtId="10" fontId="0" fillId="0" borderId="0" xfId="0" applyNumberFormat="1"/>
    <xf numFmtId="164" fontId="8" fillId="5" borderId="4" xfId="1" applyNumberFormat="1" applyFont="1" applyFill="1" applyBorder="1"/>
    <xf numFmtId="42" fontId="8" fillId="3" borderId="16" xfId="1" applyNumberFormat="1" applyFont="1" applyFill="1" applyBorder="1" applyAlignment="1">
      <alignment wrapText="1"/>
    </xf>
    <xf numFmtId="44" fontId="0" fillId="0" borderId="0" xfId="0" applyNumberFormat="1"/>
    <xf numFmtId="3" fontId="0" fillId="0" borderId="0" xfId="0" applyNumberFormat="1"/>
    <xf numFmtId="3" fontId="12" fillId="0" borderId="0" xfId="0" applyNumberFormat="1" applyFont="1"/>
    <xf numFmtId="164" fontId="8" fillId="6" borderId="4" xfId="1" applyNumberFormat="1" applyFont="1" applyFill="1" applyBorder="1"/>
    <xf numFmtId="42" fontId="8" fillId="6" borderId="4" xfId="1" applyNumberFormat="1" applyFont="1" applyFill="1" applyBorder="1" applyAlignment="1">
      <alignment wrapText="1"/>
    </xf>
    <xf numFmtId="42" fontId="8" fillId="6" borderId="16" xfId="1" applyNumberFormat="1" applyFont="1" applyFill="1" applyBorder="1" applyAlignment="1">
      <alignment wrapText="1"/>
    </xf>
    <xf numFmtId="42" fontId="8" fillId="6" borderId="21" xfId="1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wrapText="1"/>
    </xf>
    <xf numFmtId="0" fontId="8" fillId="3" borderId="18" xfId="0" applyFont="1" applyFill="1" applyBorder="1" applyAlignment="1">
      <alignment horizont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2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28575</xdr:rowOff>
    </xdr:from>
    <xdr:to>
      <xdr:col>1</xdr:col>
      <xdr:colOff>1076325</xdr:colOff>
      <xdr:row>0</xdr:row>
      <xdr:rowOff>552450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28575"/>
          <a:ext cx="962025" cy="523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turo/AppData/Roaming/Microsoft/Excel/PlantillaIIEG_2016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2015"/>
      <sheetName val="Sin bono"/>
      <sheetName val="sin 2plazas 13"/>
      <sheetName val="sin plaza 14 jurid"/>
      <sheetName val="sin plaza 17 TI"/>
      <sheetName val="sin plaza 17 CS"/>
    </sheetNames>
    <sheetDataSet>
      <sheetData sheetId="0"/>
      <sheetData sheetId="1">
        <row r="86">
          <cell r="P86">
            <v>1278776.1599999999</v>
          </cell>
        </row>
      </sheetData>
      <sheetData sheetId="2">
        <row r="85">
          <cell r="AB85">
            <v>602830.66800000018</v>
          </cell>
        </row>
      </sheetData>
      <sheetData sheetId="3">
        <row r="86">
          <cell r="N86">
            <v>18982437.600000001</v>
          </cell>
        </row>
      </sheetData>
      <sheetData sheetId="4">
        <row r="86">
          <cell r="N86">
            <v>18769936.800000001</v>
          </cell>
          <cell r="P86">
            <v>1222316.1599999999</v>
          </cell>
          <cell r="Q86">
            <v>801715.67999999993</v>
          </cell>
          <cell r="R86">
            <v>121132.79999999999</v>
          </cell>
          <cell r="S86">
            <v>56996.351999999999</v>
          </cell>
          <cell r="T86">
            <v>2815490.5200000014</v>
          </cell>
          <cell r="U86">
            <v>563098.10399999982</v>
          </cell>
          <cell r="V86">
            <v>1032346.5240000002</v>
          </cell>
          <cell r="W86">
            <v>375398.73599999992</v>
          </cell>
          <cell r="Z86">
            <v>2606935.666666667</v>
          </cell>
          <cell r="AA86">
            <v>291279.13600000006</v>
          </cell>
          <cell r="AB86">
            <v>586992.96800000011</v>
          </cell>
        </row>
      </sheetData>
      <sheetData sheetId="5">
        <row r="86">
          <cell r="N86">
            <v>18557436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24"/>
  <sheetViews>
    <sheetView tabSelected="1" topLeftCell="A97" zoomScale="85" zoomScaleNormal="85" workbookViewId="0">
      <selection activeCell="D117" sqref="D117"/>
    </sheetView>
  </sheetViews>
  <sheetFormatPr baseColWidth="10" defaultRowHeight="15" x14ac:dyDescent="0.25"/>
  <cols>
    <col min="2" max="2" width="18.140625" customWidth="1"/>
    <col min="3" max="3" width="52.42578125" customWidth="1"/>
    <col min="4" max="4" width="16.85546875" style="40" bestFit="1" customWidth="1"/>
    <col min="5" max="5" width="18.42578125" hidden="1" customWidth="1"/>
    <col min="6" max="6" width="16" style="67" hidden="1" customWidth="1"/>
    <col min="7" max="7" width="20" style="68" hidden="1" customWidth="1"/>
    <col min="8" max="8" width="15.28515625" bestFit="1" customWidth="1"/>
    <col min="9" max="9" width="14.28515625" bestFit="1" customWidth="1"/>
  </cols>
  <sheetData>
    <row r="1" spans="2:9" ht="48.75" customHeight="1" thickBot="1" x14ac:dyDescent="0.3">
      <c r="B1" s="49"/>
      <c r="C1" s="85" t="s">
        <v>121</v>
      </c>
      <c r="D1" s="86"/>
      <c r="E1" s="87"/>
    </row>
    <row r="2" spans="2:9" ht="39" thickBot="1" x14ac:dyDescent="0.3">
      <c r="B2" s="61" t="s">
        <v>0</v>
      </c>
      <c r="C2" s="62" t="s">
        <v>1</v>
      </c>
      <c r="D2" s="88" t="s">
        <v>107</v>
      </c>
      <c r="E2" s="89"/>
      <c r="F2" s="59" t="s">
        <v>124</v>
      </c>
      <c r="G2" s="59" t="s">
        <v>122</v>
      </c>
      <c r="H2" s="59" t="s">
        <v>123</v>
      </c>
      <c r="I2" s="59" t="s">
        <v>125</v>
      </c>
    </row>
    <row r="3" spans="2:9" ht="26.25" thickBot="1" x14ac:dyDescent="0.3">
      <c r="B3" s="59">
        <v>1000</v>
      </c>
      <c r="C3" s="59" t="s">
        <v>2</v>
      </c>
      <c r="D3" s="59" t="s">
        <v>108</v>
      </c>
      <c r="E3" s="59" t="s">
        <v>109</v>
      </c>
    </row>
    <row r="4" spans="2:9" ht="15" customHeight="1" x14ac:dyDescent="0.25">
      <c r="B4" s="64">
        <v>1100</v>
      </c>
      <c r="C4" s="63" t="s">
        <v>3</v>
      </c>
      <c r="D4" s="60">
        <f>D5</f>
        <v>18769936.800000001</v>
      </c>
      <c r="E4" s="50"/>
    </row>
    <row r="5" spans="2:9" x14ac:dyDescent="0.25">
      <c r="B5" s="5">
        <v>1131</v>
      </c>
      <c r="C5" s="6" t="s">
        <v>4</v>
      </c>
      <c r="D5" s="47">
        <f>'[1]sin plaza 17 TI'!$N$86</f>
        <v>18769936.800000001</v>
      </c>
      <c r="E5" s="51"/>
    </row>
    <row r="6" spans="2:9" x14ac:dyDescent="0.25">
      <c r="B6" s="7">
        <v>1300</v>
      </c>
      <c r="C6" s="4" t="s">
        <v>5</v>
      </c>
      <c r="D6" s="41">
        <f>D7+D8+D9+D10</f>
        <v>3022347.6026666672</v>
      </c>
      <c r="E6" s="51"/>
    </row>
    <row r="7" spans="2:9" x14ac:dyDescent="0.25">
      <c r="B7" s="5">
        <v>1311</v>
      </c>
      <c r="C7" s="6" t="s">
        <v>6</v>
      </c>
      <c r="D7" s="47">
        <f>'[1]sin plaza 17 TI'!$R$86</f>
        <v>121132.79999999999</v>
      </c>
      <c r="E7" s="51"/>
    </row>
    <row r="8" spans="2:9" x14ac:dyDescent="0.25">
      <c r="B8" s="5">
        <v>1321</v>
      </c>
      <c r="C8" s="6" t="s">
        <v>7</v>
      </c>
      <c r="D8" s="47">
        <f>'[1]sin plaza 17 TI'!$AA$86</f>
        <v>291279.13600000006</v>
      </c>
      <c r="E8" s="51"/>
    </row>
    <row r="9" spans="2:9" x14ac:dyDescent="0.25">
      <c r="B9" s="5">
        <v>1322</v>
      </c>
      <c r="C9" s="6" t="s">
        <v>8</v>
      </c>
      <c r="D9" s="47">
        <f>'[1]sin plaza 17 TI'!$Z$86</f>
        <v>2606935.666666667</v>
      </c>
      <c r="E9" s="51"/>
    </row>
    <row r="10" spans="2:9" x14ac:dyDescent="0.25">
      <c r="B10" s="5">
        <v>1331</v>
      </c>
      <c r="C10" s="6" t="s">
        <v>9</v>
      </c>
      <c r="D10" s="47">
        <v>3000</v>
      </c>
      <c r="E10" s="51"/>
    </row>
    <row r="11" spans="2:9" x14ac:dyDescent="0.25">
      <c r="B11" s="7">
        <v>1400</v>
      </c>
      <c r="C11" s="4" t="s">
        <v>10</v>
      </c>
      <c r="D11" s="41">
        <f>D12+D13+D14+D15+D16</f>
        <v>4841333.8840000015</v>
      </c>
      <c r="E11" s="51"/>
    </row>
    <row r="12" spans="2:9" x14ac:dyDescent="0.25">
      <c r="B12" s="5">
        <v>1411</v>
      </c>
      <c r="C12" s="6" t="s">
        <v>11</v>
      </c>
      <c r="D12" s="56">
        <f>'[1]sin plaza 17 TI'!$V$86</f>
        <v>1032346.5240000002</v>
      </c>
      <c r="E12" s="51"/>
    </row>
    <row r="13" spans="2:9" x14ac:dyDescent="0.25">
      <c r="B13" s="5">
        <v>1421</v>
      </c>
      <c r="C13" s="6" t="s">
        <v>12</v>
      </c>
      <c r="D13" s="47">
        <f>'[1]sin plaza 17 TI'!$U$86</f>
        <v>563098.10399999982</v>
      </c>
      <c r="E13" s="51"/>
    </row>
    <row r="14" spans="2:9" x14ac:dyDescent="0.25">
      <c r="B14" s="5">
        <v>1431</v>
      </c>
      <c r="C14" s="6" t="s">
        <v>13</v>
      </c>
      <c r="D14" s="47">
        <f>'[1]sin plaza 17 TI'!$T$86</f>
        <v>2815490.5200000014</v>
      </c>
      <c r="E14" s="51"/>
    </row>
    <row r="15" spans="2:9" x14ac:dyDescent="0.25">
      <c r="B15" s="5">
        <v>1432</v>
      </c>
      <c r="C15" s="6" t="s">
        <v>14</v>
      </c>
      <c r="D15" s="47">
        <f>'[1]sin plaza 17 TI'!$W$86</f>
        <v>375398.73599999992</v>
      </c>
      <c r="E15" s="51"/>
    </row>
    <row r="16" spans="2:9" x14ac:dyDescent="0.25">
      <c r="B16" s="8">
        <v>1441</v>
      </c>
      <c r="C16" s="6" t="s">
        <v>15</v>
      </c>
      <c r="D16" s="47">
        <v>55000</v>
      </c>
      <c r="E16" s="51"/>
    </row>
    <row r="17" spans="2:9" x14ac:dyDescent="0.25">
      <c r="B17" s="9">
        <v>1500</v>
      </c>
      <c r="C17" s="10" t="s">
        <v>16</v>
      </c>
      <c r="D17" s="42">
        <f>D18+D19</f>
        <v>17613</v>
      </c>
      <c r="E17" s="51"/>
    </row>
    <row r="18" spans="2:9" x14ac:dyDescent="0.25">
      <c r="B18" s="8">
        <v>1521</v>
      </c>
      <c r="C18" s="6" t="s">
        <v>17</v>
      </c>
      <c r="D18" s="56">
        <v>0</v>
      </c>
      <c r="E18" s="51"/>
    </row>
    <row r="19" spans="2:9" x14ac:dyDescent="0.25">
      <c r="B19" s="8">
        <v>1551</v>
      </c>
      <c r="C19" s="6" t="s">
        <v>18</v>
      </c>
      <c r="D19" s="56">
        <v>17613</v>
      </c>
      <c r="E19" s="51"/>
    </row>
    <row r="20" spans="2:9" x14ac:dyDescent="0.25">
      <c r="B20" s="7">
        <v>1700</v>
      </c>
      <c r="C20" s="4" t="s">
        <v>19</v>
      </c>
      <c r="D20" s="43">
        <f>D21+D22+D23</f>
        <v>2668021.16</v>
      </c>
      <c r="E20" s="51"/>
    </row>
    <row r="21" spans="2:9" x14ac:dyDescent="0.25">
      <c r="B21" s="5">
        <v>1712</v>
      </c>
      <c r="C21" s="6" t="s">
        <v>20</v>
      </c>
      <c r="D21" s="47">
        <f>'[1]sin plaza 17 TI'!$P$86+'[1]sin plaza 17 TI'!$S$86</f>
        <v>1279312.5119999999</v>
      </c>
      <c r="E21" s="51"/>
    </row>
    <row r="22" spans="2:9" x14ac:dyDescent="0.25">
      <c r="B22" s="5">
        <v>1713</v>
      </c>
      <c r="C22" s="6" t="s">
        <v>21</v>
      </c>
      <c r="D22" s="47">
        <f>'[1]sin plaza 17 TI'!$Q$86</f>
        <v>801715.67999999993</v>
      </c>
      <c r="E22" s="51"/>
    </row>
    <row r="23" spans="2:9" x14ac:dyDescent="0.25">
      <c r="B23" s="5">
        <v>1715</v>
      </c>
      <c r="C23" s="6" t="s">
        <v>22</v>
      </c>
      <c r="D23" s="47">
        <f>'[1]sin plaza 17 TI'!$AB$86</f>
        <v>586992.96800000011</v>
      </c>
      <c r="E23" s="51"/>
    </row>
    <row r="24" spans="2:9" x14ac:dyDescent="0.25">
      <c r="B24" s="1"/>
      <c r="C24" s="2" t="s">
        <v>23</v>
      </c>
      <c r="D24" s="80">
        <f>D4+D6+D11+D17+D20</f>
        <v>29319252.446666669</v>
      </c>
      <c r="E24" s="75">
        <f>E4+E6+E11+E17+E20</f>
        <v>0</v>
      </c>
      <c r="F24" s="67">
        <v>29319252</v>
      </c>
      <c r="G24" s="69">
        <f>D24-F24</f>
        <v>0.44666666910052299</v>
      </c>
      <c r="H24" s="69">
        <v>32576947</v>
      </c>
      <c r="I24" s="73">
        <f>1-D24/H24</f>
        <v>9.9999995497838778E-2</v>
      </c>
    </row>
    <row r="25" spans="2:9" x14ac:dyDescent="0.25">
      <c r="B25" s="11">
        <v>2000</v>
      </c>
      <c r="C25" s="2" t="s">
        <v>24</v>
      </c>
      <c r="D25" s="3"/>
      <c r="E25" s="52"/>
    </row>
    <row r="26" spans="2:9" ht="26.25" x14ac:dyDescent="0.25">
      <c r="B26" s="9">
        <v>2100</v>
      </c>
      <c r="C26" s="10" t="s">
        <v>25</v>
      </c>
      <c r="D26" s="57">
        <f>SUM(D27:D33)</f>
        <v>254000</v>
      </c>
      <c r="E26" s="51"/>
      <c r="G26" s="69"/>
    </row>
    <row r="27" spans="2:9" x14ac:dyDescent="0.25">
      <c r="B27" s="5">
        <v>2111</v>
      </c>
      <c r="C27" s="12" t="s">
        <v>26</v>
      </c>
      <c r="D27" s="47">
        <v>40000</v>
      </c>
      <c r="E27" s="51"/>
    </row>
    <row r="28" spans="2:9" x14ac:dyDescent="0.25">
      <c r="B28" s="5">
        <v>2121</v>
      </c>
      <c r="C28" s="12" t="s">
        <v>27</v>
      </c>
      <c r="D28" s="47">
        <v>3500</v>
      </c>
      <c r="E28" s="51"/>
    </row>
    <row r="29" spans="2:9" x14ac:dyDescent="0.25">
      <c r="B29" s="5">
        <v>2131</v>
      </c>
      <c r="C29" s="12" t="s">
        <v>28</v>
      </c>
      <c r="D29" s="47">
        <v>20000</v>
      </c>
      <c r="E29" s="51"/>
    </row>
    <row r="30" spans="2:9" ht="25.5" x14ac:dyDescent="0.25">
      <c r="B30" s="5">
        <v>2141</v>
      </c>
      <c r="C30" s="12" t="s">
        <v>29</v>
      </c>
      <c r="D30" s="56">
        <v>107000</v>
      </c>
      <c r="E30" s="51"/>
    </row>
    <row r="31" spans="2:9" x14ac:dyDescent="0.25">
      <c r="B31" s="5">
        <v>2151</v>
      </c>
      <c r="C31" s="13" t="s">
        <v>30</v>
      </c>
      <c r="D31" s="47">
        <v>20000</v>
      </c>
      <c r="E31" s="51"/>
    </row>
    <row r="32" spans="2:9" x14ac:dyDescent="0.25">
      <c r="B32" s="5">
        <v>2161</v>
      </c>
      <c r="C32" s="13" t="s">
        <v>31</v>
      </c>
      <c r="D32" s="47">
        <v>60000</v>
      </c>
      <c r="E32" s="51"/>
    </row>
    <row r="33" spans="2:5" x14ac:dyDescent="0.25">
      <c r="B33" s="5">
        <v>2171</v>
      </c>
      <c r="C33" s="14" t="s">
        <v>32</v>
      </c>
      <c r="D33" s="56">
        <v>3500</v>
      </c>
      <c r="E33" s="51"/>
    </row>
    <row r="34" spans="2:5" x14ac:dyDescent="0.25">
      <c r="B34" s="7">
        <v>2200</v>
      </c>
      <c r="C34" s="15" t="s">
        <v>33</v>
      </c>
      <c r="D34" s="57">
        <f>SUM(D35:D37)</f>
        <v>167000</v>
      </c>
      <c r="E34" s="51"/>
    </row>
    <row r="35" spans="2:5" ht="25.5" x14ac:dyDescent="0.25">
      <c r="B35" s="16">
        <v>2214</v>
      </c>
      <c r="C35" s="17" t="s">
        <v>34</v>
      </c>
      <c r="D35" s="47">
        <v>100000</v>
      </c>
      <c r="E35" s="51"/>
    </row>
    <row r="36" spans="2:5" ht="25.5" x14ac:dyDescent="0.25">
      <c r="B36" s="16">
        <v>2216</v>
      </c>
      <c r="C36" s="17" t="s">
        <v>35</v>
      </c>
      <c r="D36" s="47">
        <f>20000+42000</f>
        <v>62000</v>
      </c>
      <c r="E36" s="51"/>
    </row>
    <row r="37" spans="2:5" x14ac:dyDescent="0.25">
      <c r="B37" s="5">
        <v>2231</v>
      </c>
      <c r="C37" s="12" t="s">
        <v>36</v>
      </c>
      <c r="D37" s="47">
        <v>5000</v>
      </c>
      <c r="E37" s="51"/>
    </row>
    <row r="38" spans="2:5" x14ac:dyDescent="0.25">
      <c r="B38" s="7">
        <v>2400</v>
      </c>
      <c r="C38" s="15" t="s">
        <v>37</v>
      </c>
      <c r="D38" s="57">
        <f>SUM(D39:D42)</f>
        <v>32000</v>
      </c>
      <c r="E38" s="51"/>
    </row>
    <row r="39" spans="2:5" x14ac:dyDescent="0.25">
      <c r="B39" s="5">
        <v>2451</v>
      </c>
      <c r="C39" s="12" t="s">
        <v>38</v>
      </c>
      <c r="D39" s="47">
        <v>7000</v>
      </c>
      <c r="E39" s="51"/>
    </row>
    <row r="40" spans="2:5" x14ac:dyDescent="0.25">
      <c r="B40" s="5">
        <v>2461</v>
      </c>
      <c r="C40" s="12" t="s">
        <v>39</v>
      </c>
      <c r="D40" s="47">
        <v>5000</v>
      </c>
      <c r="E40" s="51"/>
    </row>
    <row r="41" spans="2:5" x14ac:dyDescent="0.25">
      <c r="B41" s="5">
        <v>2481</v>
      </c>
      <c r="C41" s="12" t="s">
        <v>40</v>
      </c>
      <c r="D41" s="47">
        <v>15000</v>
      </c>
      <c r="E41" s="51"/>
    </row>
    <row r="42" spans="2:5" x14ac:dyDescent="0.25">
      <c r="B42" s="5">
        <v>2491</v>
      </c>
      <c r="C42" s="12" t="s">
        <v>41</v>
      </c>
      <c r="D42" s="47">
        <v>5000</v>
      </c>
      <c r="E42" s="51"/>
    </row>
    <row r="43" spans="2:5" x14ac:dyDescent="0.25">
      <c r="B43" s="7">
        <v>2500</v>
      </c>
      <c r="C43" s="15" t="s">
        <v>42</v>
      </c>
      <c r="D43" s="57">
        <f>SUM(D44:D46)</f>
        <v>14500</v>
      </c>
      <c r="E43" s="51"/>
    </row>
    <row r="44" spans="2:5" x14ac:dyDescent="0.25">
      <c r="B44" s="5">
        <v>2521</v>
      </c>
      <c r="C44" s="12" t="s">
        <v>43</v>
      </c>
      <c r="D44" s="47">
        <v>8000</v>
      </c>
      <c r="E44" s="51"/>
    </row>
    <row r="45" spans="2:5" x14ac:dyDescent="0.25">
      <c r="B45" s="8">
        <v>2531</v>
      </c>
      <c r="C45" s="13" t="s">
        <v>44</v>
      </c>
      <c r="D45" s="47">
        <v>3000</v>
      </c>
      <c r="E45" s="51"/>
    </row>
    <row r="46" spans="2:5" x14ac:dyDescent="0.25">
      <c r="B46" s="8">
        <v>2541</v>
      </c>
      <c r="C46" s="13" t="s">
        <v>45</v>
      </c>
      <c r="D46" s="47">
        <v>3500</v>
      </c>
      <c r="E46" s="51"/>
    </row>
    <row r="47" spans="2:5" x14ac:dyDescent="0.25">
      <c r="B47" s="7">
        <v>2600</v>
      </c>
      <c r="C47" s="15" t="s">
        <v>46</v>
      </c>
      <c r="D47" s="57">
        <f>SUM(D48:D49)</f>
        <v>63000</v>
      </c>
      <c r="E47" s="51"/>
    </row>
    <row r="48" spans="2:5" ht="38.25" x14ac:dyDescent="0.25">
      <c r="B48" s="16">
        <v>2612</v>
      </c>
      <c r="C48" s="14" t="s">
        <v>47</v>
      </c>
      <c r="D48" s="47">
        <v>60000</v>
      </c>
      <c r="E48" s="51"/>
    </row>
    <row r="49" spans="2:9" ht="25.5" x14ac:dyDescent="0.25">
      <c r="B49" s="16">
        <v>2614</v>
      </c>
      <c r="C49" s="14" t="s">
        <v>48</v>
      </c>
      <c r="D49" s="47">
        <v>3000</v>
      </c>
      <c r="E49" s="51"/>
    </row>
    <row r="50" spans="2:9" ht="25.5" x14ac:dyDescent="0.25">
      <c r="B50" s="7">
        <v>2700</v>
      </c>
      <c r="C50" s="15" t="s">
        <v>49</v>
      </c>
      <c r="D50" s="57">
        <f>SUM(D51:D52)</f>
        <v>13500</v>
      </c>
      <c r="E50" s="51"/>
    </row>
    <row r="51" spans="2:9" x14ac:dyDescent="0.25">
      <c r="B51" s="5">
        <v>2721</v>
      </c>
      <c r="C51" s="12" t="s">
        <v>50</v>
      </c>
      <c r="D51" s="47">
        <v>10000</v>
      </c>
      <c r="E51" s="51"/>
    </row>
    <row r="52" spans="2:9" x14ac:dyDescent="0.25">
      <c r="B52" s="5">
        <v>2751</v>
      </c>
      <c r="C52" s="18" t="s">
        <v>51</v>
      </c>
      <c r="D52" s="47">
        <v>3500</v>
      </c>
      <c r="E52" s="51"/>
    </row>
    <row r="53" spans="2:9" x14ac:dyDescent="0.25">
      <c r="B53" s="7">
        <v>2900</v>
      </c>
      <c r="C53" s="15" t="s">
        <v>52</v>
      </c>
      <c r="D53" s="57">
        <f>SUM(D54:D59)</f>
        <v>72000</v>
      </c>
      <c r="E53" s="51"/>
    </row>
    <row r="54" spans="2:9" x14ac:dyDescent="0.25">
      <c r="B54" s="5">
        <v>2911</v>
      </c>
      <c r="C54" s="12" t="s">
        <v>53</v>
      </c>
      <c r="D54" s="47">
        <v>10000</v>
      </c>
      <c r="E54" s="51"/>
    </row>
    <row r="55" spans="2:9" x14ac:dyDescent="0.25">
      <c r="B55" s="5">
        <v>2921</v>
      </c>
      <c r="C55" s="12" t="s">
        <v>54</v>
      </c>
      <c r="D55" s="47">
        <v>5000</v>
      </c>
      <c r="E55" s="51"/>
    </row>
    <row r="56" spans="2:9" ht="25.5" x14ac:dyDescent="0.25">
      <c r="B56" s="5">
        <v>2941</v>
      </c>
      <c r="C56" s="12" t="s">
        <v>116</v>
      </c>
      <c r="D56" s="56">
        <v>40000</v>
      </c>
      <c r="E56" s="51"/>
    </row>
    <row r="57" spans="2:9" x14ac:dyDescent="0.25">
      <c r="B57" s="5">
        <v>2961</v>
      </c>
      <c r="C57" s="12" t="s">
        <v>55</v>
      </c>
      <c r="D57" s="47">
        <v>10000</v>
      </c>
      <c r="E57" s="51"/>
    </row>
    <row r="58" spans="2:9" ht="25.5" x14ac:dyDescent="0.25">
      <c r="B58" s="5">
        <v>2981</v>
      </c>
      <c r="C58" s="12" t="s">
        <v>117</v>
      </c>
      <c r="D58" s="47">
        <v>5000</v>
      </c>
      <c r="E58" s="51"/>
    </row>
    <row r="59" spans="2:9" x14ac:dyDescent="0.25">
      <c r="B59" s="5">
        <v>2991</v>
      </c>
      <c r="C59" s="12" t="s">
        <v>56</v>
      </c>
      <c r="D59" s="47">
        <v>2000</v>
      </c>
      <c r="E59" s="51"/>
    </row>
    <row r="60" spans="2:9" x14ac:dyDescent="0.25">
      <c r="B60" s="1"/>
      <c r="C60" s="2" t="s">
        <v>57</v>
      </c>
      <c r="D60" s="81">
        <f>D26+D34+D38+D43+D47+D50+D53</f>
        <v>616000</v>
      </c>
      <c r="E60" s="19">
        <f>E26+E34+E38+E43+E47+E50+E53</f>
        <v>0</v>
      </c>
      <c r="F60" s="67">
        <v>795631</v>
      </c>
      <c r="G60" s="69">
        <f>D60-F60</f>
        <v>-179631</v>
      </c>
      <c r="H60" s="67">
        <v>795361</v>
      </c>
      <c r="I60" s="73">
        <f>1-D60/H60</f>
        <v>0.22550891984897425</v>
      </c>
    </row>
    <row r="61" spans="2:9" x14ac:dyDescent="0.25">
      <c r="B61" s="1">
        <v>3000</v>
      </c>
      <c r="C61" s="2" t="s">
        <v>58</v>
      </c>
      <c r="D61" s="3"/>
      <c r="E61" s="52"/>
    </row>
    <row r="62" spans="2:9" x14ac:dyDescent="0.25">
      <c r="B62" s="20">
        <v>3100</v>
      </c>
      <c r="C62" s="10" t="s">
        <v>59</v>
      </c>
      <c r="D62" s="57">
        <f>SUM(D63:D68)</f>
        <v>550000</v>
      </c>
      <c r="E62" s="57">
        <f>SUM(E63:E68)</f>
        <v>0</v>
      </c>
    </row>
    <row r="63" spans="2:9" x14ac:dyDescent="0.25">
      <c r="B63" s="21">
        <v>3111</v>
      </c>
      <c r="C63" s="12" t="s">
        <v>60</v>
      </c>
      <c r="D63" s="47">
        <v>200000</v>
      </c>
      <c r="E63" s="51"/>
    </row>
    <row r="64" spans="2:9" x14ac:dyDescent="0.25">
      <c r="B64" s="21">
        <v>3121</v>
      </c>
      <c r="C64" s="12" t="s">
        <v>61</v>
      </c>
      <c r="D64" s="47">
        <v>12000</v>
      </c>
      <c r="E64" s="51"/>
    </row>
    <row r="65" spans="2:5" x14ac:dyDescent="0.25">
      <c r="B65" s="21">
        <v>3131</v>
      </c>
      <c r="C65" s="12" t="s">
        <v>62</v>
      </c>
      <c r="D65" s="56">
        <v>5000</v>
      </c>
      <c r="E65" s="51"/>
    </row>
    <row r="66" spans="2:5" x14ac:dyDescent="0.25">
      <c r="B66" s="21">
        <v>3141</v>
      </c>
      <c r="C66" s="12" t="s">
        <v>63</v>
      </c>
      <c r="D66" s="56">
        <v>100000</v>
      </c>
      <c r="E66" s="51"/>
    </row>
    <row r="67" spans="2:5" ht="25.5" x14ac:dyDescent="0.25">
      <c r="B67" s="21">
        <v>3171</v>
      </c>
      <c r="C67" s="12" t="s">
        <v>64</v>
      </c>
      <c r="D67" s="56">
        <v>230000</v>
      </c>
      <c r="E67" s="51"/>
    </row>
    <row r="68" spans="2:5" x14ac:dyDescent="0.25">
      <c r="B68" s="21">
        <v>3181</v>
      </c>
      <c r="C68" s="12" t="s">
        <v>65</v>
      </c>
      <c r="D68" s="47">
        <v>3000</v>
      </c>
      <c r="E68" s="51"/>
    </row>
    <row r="69" spans="2:5" ht="25.5" x14ac:dyDescent="0.25">
      <c r="B69" s="22">
        <v>3300</v>
      </c>
      <c r="C69" s="15" t="s">
        <v>66</v>
      </c>
      <c r="D69" s="57">
        <f>SUM(D70:D74)</f>
        <v>2740000</v>
      </c>
      <c r="E69" s="57">
        <f>SUM(E70:E74)</f>
        <v>0</v>
      </c>
    </row>
    <row r="70" spans="2:5" x14ac:dyDescent="0.25">
      <c r="B70" s="21">
        <v>3311</v>
      </c>
      <c r="C70" s="12" t="s">
        <v>67</v>
      </c>
      <c r="D70" s="47">
        <v>80000</v>
      </c>
      <c r="E70" s="51"/>
    </row>
    <row r="71" spans="2:5" ht="25.5" x14ac:dyDescent="0.25">
      <c r="B71" s="21">
        <v>3331</v>
      </c>
      <c r="C71" s="12" t="s">
        <v>128</v>
      </c>
      <c r="D71" s="56">
        <f>2550000+70000</f>
        <v>2620000</v>
      </c>
      <c r="E71" s="53"/>
    </row>
    <row r="72" spans="2:5" x14ac:dyDescent="0.25">
      <c r="B72" s="21">
        <v>3362</v>
      </c>
      <c r="C72" s="12" t="s">
        <v>68</v>
      </c>
      <c r="D72" s="56">
        <v>5000</v>
      </c>
      <c r="E72" s="51"/>
    </row>
    <row r="73" spans="2:5" ht="25.5" x14ac:dyDescent="0.25">
      <c r="B73" s="21">
        <v>3363</v>
      </c>
      <c r="C73" s="12" t="s">
        <v>69</v>
      </c>
      <c r="D73" s="56">
        <f>10000+25000</f>
        <v>35000</v>
      </c>
      <c r="E73" s="51"/>
    </row>
    <row r="74" spans="2:5" hidden="1" x14ac:dyDescent="0.25">
      <c r="B74" s="21">
        <v>3391</v>
      </c>
      <c r="C74" s="12" t="s">
        <v>118</v>
      </c>
      <c r="D74" s="56">
        <v>0</v>
      </c>
      <c r="E74" s="51"/>
    </row>
    <row r="75" spans="2:5" x14ac:dyDescent="0.25">
      <c r="B75" s="22">
        <v>3400</v>
      </c>
      <c r="C75" s="15" t="s">
        <v>70</v>
      </c>
      <c r="D75" s="57">
        <f>SUM(D76:D78)</f>
        <v>212000</v>
      </c>
      <c r="E75" s="57">
        <f>SUM(E76:E78)</f>
        <v>0</v>
      </c>
    </row>
    <row r="76" spans="2:5" x14ac:dyDescent="0.25">
      <c r="B76" s="21">
        <v>3411</v>
      </c>
      <c r="C76" s="23" t="s">
        <v>71</v>
      </c>
      <c r="D76" s="47">
        <v>7000</v>
      </c>
      <c r="E76" s="51"/>
    </row>
    <row r="77" spans="2:5" x14ac:dyDescent="0.25">
      <c r="B77" s="21">
        <v>3451</v>
      </c>
      <c r="C77" s="23" t="s">
        <v>72</v>
      </c>
      <c r="D77" s="47">
        <v>200000</v>
      </c>
      <c r="E77" s="51"/>
    </row>
    <row r="78" spans="2:5" x14ac:dyDescent="0.25">
      <c r="B78" s="21">
        <v>3471</v>
      </c>
      <c r="C78" s="23" t="s">
        <v>73</v>
      </c>
      <c r="D78" s="47">
        <v>5000</v>
      </c>
      <c r="E78" s="51"/>
    </row>
    <row r="79" spans="2:5" ht="25.5" x14ac:dyDescent="0.25">
      <c r="B79" s="22">
        <v>3500</v>
      </c>
      <c r="C79" s="24" t="s">
        <v>74</v>
      </c>
      <c r="D79" s="57">
        <f>SUM(D80:D87)</f>
        <v>1160000</v>
      </c>
      <c r="E79" s="57">
        <f>SUM(E80:E87)</f>
        <v>0</v>
      </c>
    </row>
    <row r="80" spans="2:5" ht="26.25" x14ac:dyDescent="0.25">
      <c r="B80" s="21">
        <v>3511</v>
      </c>
      <c r="C80" s="25" t="s">
        <v>106</v>
      </c>
      <c r="D80" s="47">
        <v>20000</v>
      </c>
      <c r="E80" s="51"/>
    </row>
    <row r="81" spans="2:5" ht="25.5" x14ac:dyDescent="0.25">
      <c r="B81" s="21">
        <v>3521</v>
      </c>
      <c r="C81" s="23" t="s">
        <v>75</v>
      </c>
      <c r="D81" s="47">
        <v>5000</v>
      </c>
      <c r="E81" s="51"/>
    </row>
    <row r="82" spans="2:5" ht="25.5" x14ac:dyDescent="0.25">
      <c r="B82" s="21">
        <v>3531</v>
      </c>
      <c r="C82" s="23" t="s">
        <v>127</v>
      </c>
      <c r="D82" s="47">
        <v>700000</v>
      </c>
      <c r="E82" s="51"/>
    </row>
    <row r="83" spans="2:5" ht="25.5" x14ac:dyDescent="0.25">
      <c r="B83" s="21">
        <v>3551</v>
      </c>
      <c r="C83" s="23" t="s">
        <v>76</v>
      </c>
      <c r="D83" s="47">
        <v>80000</v>
      </c>
      <c r="E83" s="51"/>
    </row>
    <row r="84" spans="2:5" ht="25.5" x14ac:dyDescent="0.25">
      <c r="B84" s="21">
        <v>3571</v>
      </c>
      <c r="C84" s="23" t="s">
        <v>77</v>
      </c>
      <c r="D84" s="47">
        <v>120000</v>
      </c>
      <c r="E84" s="51"/>
    </row>
    <row r="85" spans="2:5" ht="25.5" x14ac:dyDescent="0.25">
      <c r="B85" s="21">
        <v>3572</v>
      </c>
      <c r="C85" s="23" t="s">
        <v>78</v>
      </c>
      <c r="D85" s="47">
        <v>15000</v>
      </c>
      <c r="E85" s="51"/>
    </row>
    <row r="86" spans="2:5" x14ac:dyDescent="0.25">
      <c r="B86" s="21">
        <v>3581</v>
      </c>
      <c r="C86" s="26" t="s">
        <v>79</v>
      </c>
      <c r="D86" s="56">
        <v>200000</v>
      </c>
      <c r="E86" s="65"/>
    </row>
    <row r="87" spans="2:5" x14ac:dyDescent="0.25">
      <c r="B87" s="21">
        <v>3591</v>
      </c>
      <c r="C87" s="23" t="s">
        <v>80</v>
      </c>
      <c r="D87" s="47">
        <v>20000</v>
      </c>
      <c r="E87" s="51"/>
    </row>
    <row r="88" spans="2:5" x14ac:dyDescent="0.25">
      <c r="B88" s="22">
        <v>3600</v>
      </c>
      <c r="C88" s="24" t="s">
        <v>81</v>
      </c>
      <c r="D88" s="57">
        <f>SUM(D89:D89)</f>
        <v>8000</v>
      </c>
      <c r="E88" s="45">
        <f>SUM(E89:E89)</f>
        <v>0</v>
      </c>
    </row>
    <row r="89" spans="2:5" ht="25.5" x14ac:dyDescent="0.25">
      <c r="B89" s="21">
        <v>3611</v>
      </c>
      <c r="C89" s="23" t="s">
        <v>82</v>
      </c>
      <c r="D89" s="56">
        <v>8000</v>
      </c>
      <c r="E89" s="51"/>
    </row>
    <row r="90" spans="2:5" x14ac:dyDescent="0.25">
      <c r="B90" s="22">
        <v>3700</v>
      </c>
      <c r="C90" s="15" t="s">
        <v>83</v>
      </c>
      <c r="D90" s="57">
        <f>SUM(D91:D97)</f>
        <v>233000</v>
      </c>
      <c r="E90" s="57">
        <f>SUM(E91:E97)</f>
        <v>0</v>
      </c>
    </row>
    <row r="91" spans="2:5" x14ac:dyDescent="0.25">
      <c r="B91" s="21">
        <v>3711</v>
      </c>
      <c r="C91" s="12" t="s">
        <v>84</v>
      </c>
      <c r="D91" s="47">
        <v>85000</v>
      </c>
      <c r="E91" s="51"/>
    </row>
    <row r="92" spans="2:5" x14ac:dyDescent="0.25">
      <c r="B92" s="21">
        <v>3712</v>
      </c>
      <c r="C92" s="12" t="s">
        <v>85</v>
      </c>
      <c r="D92" s="47">
        <v>20000</v>
      </c>
      <c r="E92" s="51"/>
    </row>
    <row r="93" spans="2:5" x14ac:dyDescent="0.25">
      <c r="B93" s="21">
        <v>3721</v>
      </c>
      <c r="C93" s="12" t="s">
        <v>86</v>
      </c>
      <c r="D93" s="47">
        <v>10000</v>
      </c>
      <c r="E93" s="51"/>
    </row>
    <row r="94" spans="2:5" x14ac:dyDescent="0.25">
      <c r="B94" s="21">
        <v>3722</v>
      </c>
      <c r="C94" s="12" t="s">
        <v>87</v>
      </c>
      <c r="D94" s="47">
        <v>3000</v>
      </c>
      <c r="E94" s="51"/>
    </row>
    <row r="95" spans="2:5" x14ac:dyDescent="0.25">
      <c r="B95" s="21">
        <v>3751</v>
      </c>
      <c r="C95" s="12" t="s">
        <v>88</v>
      </c>
      <c r="D95" s="47">
        <v>80000</v>
      </c>
      <c r="E95" s="51"/>
    </row>
    <row r="96" spans="2:5" x14ac:dyDescent="0.25">
      <c r="B96" s="21">
        <v>3761</v>
      </c>
      <c r="C96" s="12" t="s">
        <v>89</v>
      </c>
      <c r="D96" s="47">
        <v>15000</v>
      </c>
      <c r="E96" s="51"/>
    </row>
    <row r="97" spans="2:12" x14ac:dyDescent="0.25">
      <c r="B97" s="27">
        <v>3791</v>
      </c>
      <c r="C97" s="25" t="s">
        <v>90</v>
      </c>
      <c r="D97" s="47">
        <v>20000</v>
      </c>
      <c r="E97" s="51"/>
    </row>
    <row r="98" spans="2:12" x14ac:dyDescent="0.25">
      <c r="B98" s="22">
        <v>3800</v>
      </c>
      <c r="C98" s="15" t="s">
        <v>91</v>
      </c>
      <c r="D98" s="57">
        <f>SUM(D99:D100)</f>
        <v>45000</v>
      </c>
      <c r="E98" s="57">
        <f>SUM(E99:E100)</f>
        <v>0</v>
      </c>
    </row>
    <row r="99" spans="2:12" x14ac:dyDescent="0.25">
      <c r="B99" s="21">
        <v>3831</v>
      </c>
      <c r="C99" s="12" t="s">
        <v>92</v>
      </c>
      <c r="D99" s="47">
        <v>30000</v>
      </c>
      <c r="E99" s="51"/>
    </row>
    <row r="100" spans="2:12" x14ac:dyDescent="0.25">
      <c r="B100" s="21">
        <v>3851</v>
      </c>
      <c r="C100" s="12" t="s">
        <v>93</v>
      </c>
      <c r="D100" s="47">
        <v>15000</v>
      </c>
      <c r="E100" s="51"/>
    </row>
    <row r="101" spans="2:12" x14ac:dyDescent="0.25">
      <c r="B101" s="22">
        <v>3900</v>
      </c>
      <c r="C101" s="15" t="s">
        <v>94</v>
      </c>
      <c r="D101" s="57">
        <f>SUM(D102:D107)</f>
        <v>692000</v>
      </c>
      <c r="E101" s="57">
        <f>SUM(E102:E107)</f>
        <v>0</v>
      </c>
    </row>
    <row r="102" spans="2:12" s="39" customFormat="1" x14ac:dyDescent="0.25">
      <c r="B102" s="33">
        <v>3921</v>
      </c>
      <c r="C102" s="26" t="s">
        <v>126</v>
      </c>
      <c r="D102" s="56">
        <v>660000</v>
      </c>
      <c r="E102" s="53"/>
      <c r="F102" s="70"/>
      <c r="G102" s="71"/>
    </row>
    <row r="103" spans="2:12" s="39" customFormat="1" x14ac:dyDescent="0.25">
      <c r="B103" s="33">
        <v>3941</v>
      </c>
      <c r="C103" s="26" t="s">
        <v>112</v>
      </c>
      <c r="D103" s="56">
        <v>10000</v>
      </c>
      <c r="E103" s="53"/>
      <c r="F103" s="70"/>
      <c r="G103" s="71"/>
    </row>
    <row r="104" spans="2:12" s="39" customFormat="1" x14ac:dyDescent="0.25">
      <c r="B104" s="33">
        <v>3943</v>
      </c>
      <c r="C104" s="26" t="s">
        <v>111</v>
      </c>
      <c r="D104" s="56">
        <v>10000</v>
      </c>
      <c r="E104" s="53"/>
      <c r="F104" s="70"/>
      <c r="G104" s="71"/>
    </row>
    <row r="105" spans="2:12" x14ac:dyDescent="0.25">
      <c r="B105" s="21">
        <v>3951</v>
      </c>
      <c r="C105" s="12" t="s">
        <v>95</v>
      </c>
      <c r="D105" s="47">
        <v>5000</v>
      </c>
      <c r="E105" s="51"/>
    </row>
    <row r="106" spans="2:12" x14ac:dyDescent="0.25">
      <c r="B106" s="21">
        <v>3962</v>
      </c>
      <c r="C106" s="12" t="s">
        <v>96</v>
      </c>
      <c r="D106" s="47">
        <v>5000</v>
      </c>
      <c r="E106" s="51"/>
    </row>
    <row r="107" spans="2:12" x14ac:dyDescent="0.25">
      <c r="B107" s="21">
        <v>3995</v>
      </c>
      <c r="C107" s="12" t="s">
        <v>97</v>
      </c>
      <c r="D107" s="47">
        <v>2000</v>
      </c>
      <c r="E107" s="51"/>
    </row>
    <row r="108" spans="2:12" x14ac:dyDescent="0.25">
      <c r="B108" s="28"/>
      <c r="C108" s="29" t="s">
        <v>98</v>
      </c>
      <c r="D108" s="82">
        <f>D62+D69+D75+D79+D88+D90+D98+D101</f>
        <v>5640000</v>
      </c>
      <c r="E108" s="30">
        <f>E62+E69+E75+E79+E88+E90+E98+E101</f>
        <v>0</v>
      </c>
      <c r="F108" s="67">
        <v>4351112</v>
      </c>
      <c r="G108" s="69">
        <f>D108-F108</f>
        <v>1288888</v>
      </c>
      <c r="H108" s="67">
        <f>4351112+5050000</f>
        <v>9401112</v>
      </c>
      <c r="I108" s="73">
        <f>1-D108/H108</f>
        <v>0.40007097032776551</v>
      </c>
      <c r="L108" s="79"/>
    </row>
    <row r="109" spans="2:12" ht="25.5" x14ac:dyDescent="0.25">
      <c r="B109" s="1">
        <v>4000</v>
      </c>
      <c r="C109" s="2" t="s">
        <v>113</v>
      </c>
      <c r="D109" s="3"/>
      <c r="E109" s="52"/>
      <c r="L109" s="79"/>
    </row>
    <row r="110" spans="2:12" x14ac:dyDescent="0.25">
      <c r="B110" s="33">
        <v>4419</v>
      </c>
      <c r="C110" s="13" t="s">
        <v>114</v>
      </c>
      <c r="D110" s="56">
        <v>67308</v>
      </c>
      <c r="E110" s="54">
        <v>0</v>
      </c>
      <c r="L110" s="79"/>
    </row>
    <row r="111" spans="2:12" x14ac:dyDescent="0.25">
      <c r="B111" s="28"/>
      <c r="C111" s="29" t="s">
        <v>115</v>
      </c>
      <c r="D111" s="76">
        <f>SUM(D110)</f>
        <v>67308</v>
      </c>
      <c r="E111" s="30">
        <v>0</v>
      </c>
      <c r="F111" s="67">
        <v>67308</v>
      </c>
      <c r="G111" s="69">
        <f>D111-F111</f>
        <v>0</v>
      </c>
      <c r="H111" s="67">
        <v>67308</v>
      </c>
      <c r="I111" s="73">
        <f>1-D111/H111</f>
        <v>0</v>
      </c>
      <c r="L111" s="79"/>
    </row>
    <row r="112" spans="2:12" x14ac:dyDescent="0.25">
      <c r="B112" s="1">
        <v>5000</v>
      </c>
      <c r="C112" s="2" t="s">
        <v>99</v>
      </c>
      <c r="D112" s="3"/>
      <c r="E112" s="52"/>
      <c r="L112" s="78"/>
    </row>
    <row r="113" spans="1:9" x14ac:dyDescent="0.25">
      <c r="B113" s="31">
        <v>5111</v>
      </c>
      <c r="C113" s="32" t="s">
        <v>120</v>
      </c>
      <c r="D113" s="56">
        <v>25099</v>
      </c>
      <c r="E113" s="51"/>
      <c r="G113" s="72"/>
    </row>
    <row r="114" spans="1:9" x14ac:dyDescent="0.25">
      <c r="B114" s="31">
        <v>5151</v>
      </c>
      <c r="C114" s="32" t="s">
        <v>129</v>
      </c>
      <c r="D114" s="56">
        <v>305540</v>
      </c>
      <c r="E114" s="51"/>
      <c r="G114" s="72"/>
    </row>
    <row r="115" spans="1:9" x14ac:dyDescent="0.25">
      <c r="B115" s="33">
        <v>5191</v>
      </c>
      <c r="C115" s="13" t="s">
        <v>100</v>
      </c>
      <c r="D115" s="47">
        <v>10000</v>
      </c>
      <c r="E115" s="51"/>
    </row>
    <row r="116" spans="1:9" x14ac:dyDescent="0.25">
      <c r="B116" s="33">
        <v>5651</v>
      </c>
      <c r="C116" s="13" t="s">
        <v>101</v>
      </c>
      <c r="D116" s="56">
        <v>363356</v>
      </c>
      <c r="E116" s="51"/>
    </row>
    <row r="117" spans="1:9" ht="15.75" thickBot="1" x14ac:dyDescent="0.3">
      <c r="B117" s="33">
        <v>5971</v>
      </c>
      <c r="C117" s="13" t="s">
        <v>102</v>
      </c>
      <c r="D117" s="56">
        <v>836460</v>
      </c>
      <c r="E117" s="55"/>
    </row>
    <row r="118" spans="1:9" ht="15.75" thickBot="1" x14ac:dyDescent="0.3">
      <c r="B118" s="34"/>
      <c r="C118" s="35" t="s">
        <v>103</v>
      </c>
      <c r="D118" s="83">
        <f>SUM(D113:D117)</f>
        <v>1540455</v>
      </c>
      <c r="E118" s="36">
        <f>SUM(E113:E117)</f>
        <v>0</v>
      </c>
      <c r="F118" s="67">
        <v>2649712</v>
      </c>
      <c r="G118" s="69">
        <f>D118-F118</f>
        <v>-1109257</v>
      </c>
      <c r="H118" s="67">
        <v>2649712</v>
      </c>
      <c r="I118" s="73">
        <f>1-D118/H118</f>
        <v>0.4186330438930721</v>
      </c>
    </row>
    <row r="119" spans="1:9" ht="21.75" thickBot="1" x14ac:dyDescent="0.4">
      <c r="B119" s="90" t="s">
        <v>110</v>
      </c>
      <c r="C119" s="91"/>
      <c r="D119" s="58">
        <f>D24+D60+D108+D111+D118</f>
        <v>37183015.446666673</v>
      </c>
      <c r="E119" s="37">
        <f>E24+E60+E108+E118</f>
        <v>0</v>
      </c>
      <c r="F119" s="66">
        <f>SUM(F24+F60+F108+F111+F118)</f>
        <v>37183015</v>
      </c>
      <c r="G119" s="66">
        <f>G24+G60+G108+G111+G118</f>
        <v>0.44666666910052299</v>
      </c>
      <c r="H119" s="67">
        <v>40440170</v>
      </c>
      <c r="I119" s="74">
        <f>1-D119/H119</f>
        <v>8.0542553439645004E-2</v>
      </c>
    </row>
    <row r="120" spans="1:9" ht="31.5" customHeight="1" thickBot="1" x14ac:dyDescent="0.3">
      <c r="A120" s="38"/>
      <c r="B120" s="92" t="s">
        <v>119</v>
      </c>
      <c r="C120" s="93"/>
      <c r="D120" s="94"/>
      <c r="E120" s="48">
        <f>D119+E119</f>
        <v>37183015.446666673</v>
      </c>
      <c r="H120" s="77">
        <f>SUM(H24,H60,H108,H111,H118)</f>
        <v>45490440</v>
      </c>
      <c r="I120" s="74">
        <f>1-D119/H120</f>
        <v>0.18261912949915027</v>
      </c>
    </row>
    <row r="121" spans="1:9" ht="32.25" customHeight="1" x14ac:dyDescent="0.25">
      <c r="A121" s="38"/>
      <c r="B121" s="46"/>
      <c r="C121" s="44"/>
      <c r="D121"/>
    </row>
    <row r="122" spans="1:9" ht="15" customHeight="1" x14ac:dyDescent="0.25">
      <c r="A122" s="38"/>
      <c r="B122" s="84" t="s">
        <v>104</v>
      </c>
      <c r="C122" s="84"/>
      <c r="D122" s="84"/>
      <c r="E122" s="84"/>
    </row>
    <row r="123" spans="1:9" x14ac:dyDescent="0.25">
      <c r="A123" s="38"/>
      <c r="B123" s="38"/>
      <c r="C123" s="38"/>
    </row>
    <row r="124" spans="1:9" ht="15" customHeight="1" x14ac:dyDescent="0.25">
      <c r="A124" s="38"/>
      <c r="B124" s="84" t="s">
        <v>105</v>
      </c>
      <c r="C124" s="84"/>
      <c r="D124" s="84"/>
      <c r="E124" s="84"/>
    </row>
  </sheetData>
  <mergeCells count="6">
    <mergeCell ref="B124:E124"/>
    <mergeCell ref="C1:E1"/>
    <mergeCell ref="D2:E2"/>
    <mergeCell ref="B119:C119"/>
    <mergeCell ref="B120:D120"/>
    <mergeCell ref="B122:E122"/>
  </mergeCells>
  <printOptions horizontalCentered="1"/>
  <pageMargins left="0.9055118110236221" right="0.51181102362204722" top="0.55118110236220474" bottom="0.74803149606299213" header="0.31496062992125984" footer="0.31496062992125984"/>
  <pageSetup scale="60" fitToHeight="5" orientation="landscape" r:id="rId1"/>
  <headerFooter>
    <oddFooter>Página &amp;P de &amp;F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Egresos 2016</vt:lpstr>
      <vt:lpstr>'Egresos 2016'!Área_de_impresión</vt:lpstr>
      <vt:lpstr>'Egresos 2016'!Títulos_a_imprimir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Manuel Padilla Sánchez</dc:creator>
  <cp:lastModifiedBy>rgarcia</cp:lastModifiedBy>
  <cp:lastPrinted>2014-06-25T15:24:06Z</cp:lastPrinted>
  <dcterms:created xsi:type="dcterms:W3CDTF">2014-06-25T15:03:55Z</dcterms:created>
  <dcterms:modified xsi:type="dcterms:W3CDTF">2015-08-12T19:17:02Z</dcterms:modified>
</cp:coreProperties>
</file>